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nograma" sheetId="1" state="visible" r:id="rId3"/>
    <sheet name="Como usar" sheetId="2" state="visible" r:id="rId4"/>
  </sheets>
  <definedNames>
    <definedName function="false" hidden="false" localSheetId="0" name="_xlnm.Print_Area" vbProcedure="false">Cronograma!$A$1:$AS$33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<sst xmlns="http://schemas.openxmlformats.org/spreadsheetml/2006/main" count="50" uniqueCount="49">
  <si>
    <t xml:space="preserve">CRONOGRAMA DE OBRA</t>
  </si>
  <si>
    <t xml:space="preserve">Preencha as células amarelas: etapas, peso, início, duração e % concluído. O fim, a situação, o avanço e o gráfico se ajustam sozinhos.</t>
  </si>
  <si>
    <t xml:space="preserve">Obra</t>
  </si>
  <si>
    <t xml:space="preserve">Residência Oliveira</t>
  </si>
  <si>
    <t xml:space="preserve">Data de hoje</t>
  </si>
  <si>
    <t xml:space="preserve">Avanço físico</t>
  </si>
  <si>
    <t xml:space="preserve">Início</t>
  </si>
  <si>
    <t xml:space="preserve">Fim previsto</t>
  </si>
  <si>
    <t xml:space="preserve">Previsto hoje</t>
  </si>
  <si>
    <t xml:space="preserve">Diferença</t>
  </si>
  <si>
    <t xml:space="preserve">Semanas (início em segunda-feira)</t>
  </si>
  <si>
    <t xml:space="preserve">Nº</t>
  </si>
  <si>
    <t xml:space="preserve">Etapa</t>
  </si>
  <si>
    <t xml:space="preserve">Peso</t>
  </si>
  <si>
    <t xml:space="preserve">Duração (dias)</t>
  </si>
  <si>
    <t xml:space="preserve">Fim</t>
  </si>
  <si>
    <t xml:space="preserve">% concluído</t>
  </si>
  <si>
    <t xml:space="preserve">Situação</t>
  </si>
  <si>
    <t xml:space="preserve">Atraso (dias)</t>
  </si>
  <si>
    <t xml:space="preserve">Previsto hoje (auxiliar)</t>
  </si>
  <si>
    <t xml:space="preserve">Serviços preliminares</t>
  </si>
  <si>
    <t xml:space="preserve">Fundação</t>
  </si>
  <si>
    <t xml:space="preserve">Estrutura</t>
  </si>
  <si>
    <t xml:space="preserve">Alvenaria</t>
  </si>
  <si>
    <t xml:space="preserve">Instalações</t>
  </si>
  <si>
    <t xml:space="preserve">Cobertura</t>
  </si>
  <si>
    <t xml:space="preserve">Revestimentos</t>
  </si>
  <si>
    <t xml:space="preserve">Esquadrias</t>
  </si>
  <si>
    <t xml:space="preserve">Pintura</t>
  </si>
  <si>
    <t xml:space="preserve">Acabamento e limpeza</t>
  </si>
  <si>
    <t xml:space="preserve">Total dos pesos (o ideal é 100)</t>
  </si>
  <si>
    <t xml:space="preserve">Concluído</t>
  </si>
  <si>
    <t xml:space="preserve">Planejado</t>
  </si>
  <si>
    <t xml:space="preserve">Etapa atrasada</t>
  </si>
  <si>
    <t xml:space="preserve">Semana de hoje</t>
  </si>
  <si>
    <t xml:space="preserve">Modelo gratuito Constrools · cronograma, diário e financeiro de todas as obras num sistema só: constrools.com/software-de-gestao-de-obras</t>
  </si>
  <si>
    <t xml:space="preserve">COMO USAR ESTE MODELO DE CRONOGRAMA DE OBRA</t>
  </si>
  <si>
    <t xml:space="preserve">1. Informe o nome da obra e a data de início (célula B5). O gráfico de Gantt começa na semana desse dia.</t>
  </si>
  <si>
    <t xml:space="preserve">2. Liste as etapas na ordem de execução. Use as linhas de exemplo ou apague e escreva as suas (até 20 etapas).</t>
  </si>
  <si>
    <t xml:space="preserve">3. Peso: quanto a etapa representa da obra (em geral, pelo custo). A soma dos pesos deve dar 100.</t>
  </si>
  <si>
    <t xml:space="preserve">4. Início e duração (em dias corridos): o fim é calculado sozinho. Etapas podem se sobrepor. Nas linhas de exemplo, o início é contado a partir da data de início da obra (mude B5 e todo o cronograma se desloca); você também pode digitar a data direto.</t>
  </si>
  <si>
    <t xml:space="preserve">5. Atualize o % concluído toda semana. O avanço físico da obra é a média ponderada pelos pesos.</t>
  </si>
  <si>
    <t xml:space="preserve">6. “Previsto hoje” mostra quanto a obra deveria estar pronta na data de hoje, e a diferença mostra o atraso.</t>
  </si>
  <si>
    <t xml:space="preserve">7. A coluna Situação marca cada etapa como Não iniciada, No prazo, Em atraso (abaixo do previsto), Atrasada (passou do fim) ou Concluída.</t>
  </si>
  <si>
    <t xml:space="preserve">Cores do gráfico: verde = parte concluída, laranja = planejado, vermelho = etapa que passou do fim sem terminar, cinza-azulado = semana de hoje.</t>
  </si>
  <si>
    <t xml:space="preserve">QUER QUE O CRONOGRAMA SE ATUALIZE SOZINHO?</t>
  </si>
  <si>
    <t xml:space="preserve">No Constrools, a equipe atualiza o avanço das etapas pelo celular, o cronograma mostra o que está atrasado e o painel avisa você.</t>
  </si>
  <si>
    <t xml:space="preserve">O avanço também calcula as medições e aparece para o cliente no portal.</t>
  </si>
  <si>
    <t xml:space="preserve">Veja a demonstração grátis, sem cadastro: https://constrools.com/software-de-gestao-de-obras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</si>
</sst>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%"/>
    <numFmt numFmtId="167" formatCode="\+0%;\-0%;0%"/>
    <numFmt numFmtId="168" formatCode="dd/mm"/>
    <numFmt numFmtId="169" formatCode="0"/>
    <numFmt numFmtId="170" formatCode="General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D28"/>
      <name val="Arial"/>
      <family val="0"/>
      <charset val="1"/>
    </font>
    <font>
      <i val="true"/>
      <sz val="9"/>
      <color rgb="FF5E6B77"/>
      <name val="Arial"/>
      <family val="0"/>
      <charset val="1"/>
    </font>
    <font>
      <b val="true"/>
      <sz val="9"/>
      <color rgb="FF3B4957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sz val="8"/>
      <color rgb="FF5E6B77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7"/>
      <color rgb="FFFFFFFF"/>
      <name val="Arial"/>
      <family val="0"/>
      <charset val="1"/>
    </font>
    <font>
      <sz val="8"/>
      <color rgb="FF8A9AAA"/>
      <name val="Arial"/>
      <family val="0"/>
      <charset val="1"/>
    </font>
    <font>
      <sz val="9"/>
      <color rgb="FF5E6B7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11"/>
      <color rgb="FF0F1D28"/>
      <name val="Arial"/>
      <family val="0"/>
      <charset val="1"/>
    </font>
    <font>
      <sz val="11"/>
      <color rgb="FF0F1D28"/>
      <name val="Arial"/>
      <family val="0"/>
      <charset val="1"/>
    </font>
    <font>
      <b val="true"/>
      <sz val="11"/>
      <color rgb="FFF85D06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6E0"/>
        <bgColor rgb="FFFFFFFF"/>
      </patternFill>
    </fill>
    <fill>
      <patternFill patternType="solid">
        <fgColor rgb="FF0F1D28"/>
        <bgColor rgb="FF000000"/>
      </patternFill>
    </fill>
    <fill>
      <patternFill patternType="solid">
        <fgColor rgb="FF16A34A"/>
        <bgColor rgb="FF008080"/>
      </patternFill>
    </fill>
    <fill>
      <patternFill patternType="solid">
        <fgColor rgb="FFFFC79A"/>
        <bgColor rgb="FFF2B8B0"/>
      </patternFill>
    </fill>
    <fill>
      <patternFill patternType="solid">
        <fgColor rgb="FFF2B8B0"/>
        <bgColor rgb="FFFFC79A"/>
      </patternFill>
    </fill>
    <fill>
      <patternFill patternType="solid">
        <fgColor rgb="FFDCE6EE"/>
        <bgColor rgb="FFE6EAE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5DCE3"/>
      </left>
      <right style="thin">
        <color rgb="FFD5DCE3"/>
      </right>
      <top style="thin">
        <color rgb="FFD5DCE3"/>
      </top>
      <bottom style="thin">
        <color rgb="FFD5DCE3"/>
      </bottom>
      <diagonal/>
    </border>
    <border diagonalUp="false" diagonalDown="false">
      <left style="hair">
        <color rgb="FFE6EAEE"/>
      </left>
      <right style="hair">
        <color rgb="FFE6EAEE"/>
      </right>
      <top/>
      <bottom style="hair">
        <color rgb="FFE6EA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3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>
          <bgColor rgb="FF16A34A"/>
        </patternFill>
      </fill>
    </dxf>
    <dxf>
      <fill>
        <patternFill>
          <bgColor rgb="FFF2B8B0"/>
        </patternFill>
      </fill>
    </dxf>
    <dxf>
      <fill>
        <patternFill>
          <bgColor rgb="FFFFC79A"/>
        </patternFill>
      </fill>
    </dxf>
    <dxf>
      <fill>
        <patternFill>
          <bgColor rgb="FFDCE6EE"/>
        </patternFill>
      </fill>
    </dxf>
    <dxf>
      <font>
        <name val="Arial"/>
        <charset val="1"/>
        <family val="0"/>
        <b val="1"/>
        <color rgb="FF9B1C11"/>
      </font>
      <fill>
        <patternFill>
          <bgColor rgb="FFFAD3CF"/>
        </patternFill>
      </fill>
    </dxf>
    <dxf>
      <font>
        <name val="Arial"/>
        <charset val="1"/>
        <family val="0"/>
        <b val="1"/>
        <color rgb="FF8A5300"/>
      </font>
      <fill>
        <patternFill>
          <bgColor rgb="FFFFE4C7"/>
        </patternFill>
      </fill>
    </dxf>
    <dxf>
      <font>
        <name val="Arial"/>
        <charset val="1"/>
        <family val="0"/>
        <b val="1"/>
        <color rgb="FF14632F"/>
      </font>
      <fill>
        <patternFill>
          <bgColor rgb="FFCDEBD6"/>
        </patternFill>
      </fill>
    </dxf>
    <dxf>
      <font>
        <name val="Arial"/>
        <charset val="1"/>
        <family val="0"/>
        <b val="1"/>
        <color rgb="FF0E5A80"/>
      </font>
      <fill>
        <patternFill>
          <bgColor rgb="FFE3F0F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4632F"/>
      <rgbColor rgb="FF000080"/>
      <rgbColor rgb="FF8A5300"/>
      <rgbColor rgb="FF800080"/>
      <rgbColor rgb="FF008080"/>
      <rgbColor rgb="FFFAD3CF"/>
      <rgbColor rgb="FF808080"/>
      <rgbColor rgb="FF9999FF"/>
      <rgbColor rgb="FF993366"/>
      <rgbColor rgb="FFFFF6E0"/>
      <rgbColor rgb="FFE3F0FA"/>
      <rgbColor rgb="FF660066"/>
      <rgbColor rgb="FFFF8080"/>
      <rgbColor rgb="FF0E5A80"/>
      <rgbColor rgb="FFD5DC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EE"/>
      <rgbColor rgb="FFCDEBD6"/>
      <rgbColor rgb="FFFFE4C7"/>
      <rgbColor rgb="FFE6EAEE"/>
      <rgbColor rgb="FFF2B8B0"/>
      <rgbColor rgb="FFCC99FF"/>
      <rgbColor rgb="FFFFC79A"/>
      <rgbColor rgb="FF3366FF"/>
      <rgbColor rgb="FF33CCCC"/>
      <rgbColor rgb="FF99CC00"/>
      <rgbColor rgb="FFFFCC00"/>
      <rgbColor rgb="FFFF9900"/>
      <rgbColor rgb="FFF85D06"/>
      <rgbColor rgb="FF5E6B77"/>
      <rgbColor rgb="FF8A9AAA"/>
      <rgbColor rgb="FF003366"/>
      <rgbColor rgb="FF16A34A"/>
      <rgbColor rgb="FF0F1D28"/>
      <rgbColor rgb="FF333300"/>
      <rgbColor rgb="FF9B1C11"/>
      <rgbColor rgb="FF993366"/>
      <rgbColor rgb="FF333399"/>
      <rgbColor rgb="FF3B495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T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9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4"/>
    <col collapsed="false" customWidth="true" hidden="false" outlineLevel="0" max="9" min="9" style="0" width="10"/>
    <col collapsed="false" customWidth="true" hidden="false" outlineLevel="0" max="45" min="10" style="0" width="3.61"/>
    <col collapsed="false" customWidth="true" hidden="true" outlineLevel="0" max="46" min="46" style="0" width="13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true" outlineLevel="0" collapsed="false">
      <c r="A4" s="3" t="s">
        <v>2</v>
      </c>
      <c r="B4" s="4" t="s">
        <v>3</v>
      </c>
      <c r="C4" s="4"/>
      <c r="D4" s="4"/>
      <c r="F4" s="3" t="s">
        <v>4</v>
      </c>
      <c r="G4" s="5" t="n">
        <f aca="true">TODAY()</f>
        <v>46297</v>
      </c>
      <c r="H4" s="6" t="s">
        <v>5</v>
      </c>
      <c r="I4" s="7" t="n">
        <f aca="false">IF(SUM(C9:C28)=0,0,SUMPRODUCT(C9:C28,G9:G28)/SUM(C9:C28))</f>
        <v>0.585</v>
      </c>
    </row>
    <row r="5" customFormat="false" ht="15" hidden="false" customHeight="false" outlineLevel="0" collapsed="false">
      <c r="A5" s="3" t="s">
        <v>6</v>
      </c>
      <c r="B5" s="8" t="n">
        <v>46147</v>
      </c>
      <c r="F5" s="3" t="s">
        <v>7</v>
      </c>
      <c r="G5" s="5" t="n">
        <f aca="false">MAX(F9:F28)</f>
        <v>46446</v>
      </c>
      <c r="H5" s="6" t="s">
        <v>8</v>
      </c>
      <c r="I5" s="7" t="n">
        <f aca="false">IF(SUM(C9:C28)=0,0,SUMPRODUCT(C9:C28,AT9:AT28)/SUM(C9:C28))</f>
        <v>0.628875</v>
      </c>
    </row>
    <row r="6" customFormat="false" ht="15" hidden="false" customHeight="false" outlineLevel="0" collapsed="false">
      <c r="H6" s="6" t="s">
        <v>9</v>
      </c>
      <c r="I6" s="9" t="n">
        <f aca="false">I4-I5</f>
        <v>-0.0438750000000001</v>
      </c>
    </row>
    <row r="7" customFormat="false" ht="15" hidden="false" customHeight="false" outlineLevel="0" collapsed="false">
      <c r="J7" s="10" t="s">
        <v>10</v>
      </c>
    </row>
    <row r="8" customFormat="false" ht="30" hidden="false" customHeight="true" outlineLevel="0" collapsed="false">
      <c r="A8" s="11" t="s">
        <v>11</v>
      </c>
      <c r="B8" s="11" t="s">
        <v>12</v>
      </c>
      <c r="C8" s="11" t="s">
        <v>13</v>
      </c>
      <c r="D8" s="11" t="s">
        <v>6</v>
      </c>
      <c r="E8" s="11" t="s">
        <v>14</v>
      </c>
      <c r="F8" s="11" t="s">
        <v>15</v>
      </c>
      <c r="G8" s="11" t="s">
        <v>16</v>
      </c>
      <c r="H8" s="11" t="s">
        <v>17</v>
      </c>
      <c r="I8" s="11" t="s">
        <v>18</v>
      </c>
      <c r="J8" s="12" t="n">
        <f aca="false">$B$5-WEEKDAY($B$5,3)+0</f>
        <v>46146</v>
      </c>
      <c r="K8" s="12" t="n">
        <f aca="false">$B$5-WEEKDAY($B$5,3)+7</f>
        <v>46153</v>
      </c>
      <c r="L8" s="12" t="n">
        <f aca="false">$B$5-WEEKDAY($B$5,3)+14</f>
        <v>46160</v>
      </c>
      <c r="M8" s="12" t="n">
        <f aca="false">$B$5-WEEKDAY($B$5,3)+21</f>
        <v>46167</v>
      </c>
      <c r="N8" s="12" t="n">
        <f aca="false">$B$5-WEEKDAY($B$5,3)+28</f>
        <v>46174</v>
      </c>
      <c r="O8" s="12" t="n">
        <f aca="false">$B$5-WEEKDAY($B$5,3)+35</f>
        <v>46181</v>
      </c>
      <c r="P8" s="12" t="n">
        <f aca="false">$B$5-WEEKDAY($B$5,3)+42</f>
        <v>46188</v>
      </c>
      <c r="Q8" s="12" t="n">
        <f aca="false">$B$5-WEEKDAY($B$5,3)+49</f>
        <v>46195</v>
      </c>
      <c r="R8" s="12" t="n">
        <f aca="false">$B$5-WEEKDAY($B$5,3)+56</f>
        <v>46202</v>
      </c>
      <c r="S8" s="12" t="n">
        <f aca="false">$B$5-WEEKDAY($B$5,3)+63</f>
        <v>46209</v>
      </c>
      <c r="T8" s="12" t="n">
        <f aca="false">$B$5-WEEKDAY($B$5,3)+70</f>
        <v>46216</v>
      </c>
      <c r="U8" s="12" t="n">
        <f aca="false">$B$5-WEEKDAY($B$5,3)+77</f>
        <v>46223</v>
      </c>
      <c r="V8" s="12" t="n">
        <f aca="false">$B$5-WEEKDAY($B$5,3)+84</f>
        <v>46230</v>
      </c>
      <c r="W8" s="12" t="n">
        <f aca="false">$B$5-WEEKDAY($B$5,3)+91</f>
        <v>46237</v>
      </c>
      <c r="X8" s="12" t="n">
        <f aca="false">$B$5-WEEKDAY($B$5,3)+98</f>
        <v>46244</v>
      </c>
      <c r="Y8" s="12" t="n">
        <f aca="false">$B$5-WEEKDAY($B$5,3)+105</f>
        <v>46251</v>
      </c>
      <c r="Z8" s="12" t="n">
        <f aca="false">$B$5-WEEKDAY($B$5,3)+112</f>
        <v>46258</v>
      </c>
      <c r="AA8" s="12" t="n">
        <f aca="false">$B$5-WEEKDAY($B$5,3)+119</f>
        <v>46265</v>
      </c>
      <c r="AB8" s="12" t="n">
        <f aca="false">$B$5-WEEKDAY($B$5,3)+126</f>
        <v>46272</v>
      </c>
      <c r="AC8" s="12" t="n">
        <f aca="false">$B$5-WEEKDAY($B$5,3)+133</f>
        <v>46279</v>
      </c>
      <c r="AD8" s="12" t="n">
        <f aca="false">$B$5-WEEKDAY($B$5,3)+140</f>
        <v>46286</v>
      </c>
      <c r="AE8" s="12" t="n">
        <f aca="false">$B$5-WEEKDAY($B$5,3)+147</f>
        <v>46293</v>
      </c>
      <c r="AF8" s="12" t="n">
        <f aca="false">$B$5-WEEKDAY($B$5,3)+154</f>
        <v>46300</v>
      </c>
      <c r="AG8" s="12" t="n">
        <f aca="false">$B$5-WEEKDAY($B$5,3)+161</f>
        <v>46307</v>
      </c>
      <c r="AH8" s="12" t="n">
        <f aca="false">$B$5-WEEKDAY($B$5,3)+168</f>
        <v>46314</v>
      </c>
      <c r="AI8" s="12" t="n">
        <f aca="false">$B$5-WEEKDAY($B$5,3)+175</f>
        <v>46321</v>
      </c>
      <c r="AJ8" s="12" t="n">
        <f aca="false">$B$5-WEEKDAY($B$5,3)+182</f>
        <v>46328</v>
      </c>
      <c r="AK8" s="12" t="n">
        <f aca="false">$B$5-WEEKDAY($B$5,3)+189</f>
        <v>46335</v>
      </c>
      <c r="AL8" s="12" t="n">
        <f aca="false">$B$5-WEEKDAY($B$5,3)+196</f>
        <v>46342</v>
      </c>
      <c r="AM8" s="12" t="n">
        <f aca="false">$B$5-WEEKDAY($B$5,3)+203</f>
        <v>46349</v>
      </c>
      <c r="AN8" s="12" t="n">
        <f aca="false">$B$5-WEEKDAY($B$5,3)+210</f>
        <v>46356</v>
      </c>
      <c r="AO8" s="12" t="n">
        <f aca="false">$B$5-WEEKDAY($B$5,3)+217</f>
        <v>46363</v>
      </c>
      <c r="AP8" s="12" t="n">
        <f aca="false">$B$5-WEEKDAY($B$5,3)+224</f>
        <v>46370</v>
      </c>
      <c r="AQ8" s="12" t="n">
        <f aca="false">$B$5-WEEKDAY($B$5,3)+231</f>
        <v>46377</v>
      </c>
      <c r="AR8" s="12" t="n">
        <f aca="false">$B$5-WEEKDAY($B$5,3)+238</f>
        <v>46384</v>
      </c>
      <c r="AS8" s="12" t="n">
        <f aca="false">$B$5-WEEKDAY($B$5,3)+245</f>
        <v>46391</v>
      </c>
      <c r="AT8" s="13" t="s">
        <v>19</v>
      </c>
    </row>
    <row r="9" customFormat="false" ht="15" hidden="false" customHeight="false" outlineLevel="0" collapsed="false">
      <c r="A9" s="14" t="n">
        <v>1</v>
      </c>
      <c r="B9" s="4" t="s">
        <v>20</v>
      </c>
      <c r="C9" s="15" t="n">
        <v>5</v>
      </c>
      <c r="D9" s="8" t="n">
        <f aca="false">$B$5</f>
        <v>46147</v>
      </c>
      <c r="E9" s="4" t="n">
        <v>14</v>
      </c>
      <c r="F9" s="5" t="n">
        <f aca="false">IF(OR(D9="",E9=""),"",D9+E9-1)</f>
        <v>46160</v>
      </c>
      <c r="G9" s="16" t="n">
        <v>1</v>
      </c>
      <c r="H9" s="17" t="str">
        <f aca="false">IF(B9="","",IF(G9&gt;=1,"Concluída",IF(D9="","",IF($G$4&gt;F9,"Atrasada",IF($G$4&lt;D9,"Não iniciada",IF(G9+0.1&lt;AT9,"Em atraso","No prazo"))))))</f>
        <v>Concluída</v>
      </c>
      <c r="I9" s="17" t="str">
        <f aca="false">IF(OR(F9="",G9&gt;=1),"",IF($G$4&gt;F9,$G$4-F9,""))</f>
        <v/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9" t="n">
        <f aca="false">IF(OR(D9="",E9=""),0,IF($G$4&lt;D9,0,IF($G$4&gt;=F9,1,($G$4-D9+1)/E9)))</f>
        <v>1</v>
      </c>
    </row>
    <row r="10" customFormat="false" ht="15" hidden="false" customHeight="false" outlineLevel="0" collapsed="false">
      <c r="A10" s="14" t="n">
        <v>2</v>
      </c>
      <c r="B10" s="4" t="s">
        <v>21</v>
      </c>
      <c r="C10" s="15" t="n">
        <v>12</v>
      </c>
      <c r="D10" s="8" t="n">
        <f aca="false">$B$5+14</f>
        <v>46161</v>
      </c>
      <c r="E10" s="4" t="n">
        <v>30</v>
      </c>
      <c r="F10" s="5" t="n">
        <f aca="false">IF(OR(D10="",E10=""),"",D10+E10-1)</f>
        <v>46190</v>
      </c>
      <c r="G10" s="16" t="n">
        <v>1</v>
      </c>
      <c r="H10" s="17" t="str">
        <f aca="false">IF(B10="","",IF(G10&gt;=1,"Concluída",IF(D10="","",IF($G$4&gt;F10,"Atrasada",IF($G$4&lt;D10,"Não iniciada",IF(G10+0.1&lt;AT10,"Em atraso","No prazo"))))))</f>
        <v>Concluída</v>
      </c>
      <c r="I10" s="17" t="str">
        <f aca="false">IF(OR(F10="",G10&gt;=1),"",IF($G$4&gt;F10,$G$4-F10,""))</f>
        <v/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9" t="n">
        <f aca="false">IF(OR(D10="",E10=""),0,IF($G$4&lt;D10,0,IF($G$4&gt;=F10,1,($G$4-D10+1)/E10)))</f>
        <v>1</v>
      </c>
    </row>
    <row r="11" customFormat="false" ht="15" hidden="false" customHeight="false" outlineLevel="0" collapsed="false">
      <c r="A11" s="14" t="n">
        <v>3</v>
      </c>
      <c r="B11" s="4" t="s">
        <v>22</v>
      </c>
      <c r="C11" s="15" t="n">
        <v>22</v>
      </c>
      <c r="D11" s="8" t="n">
        <f aca="false">$B$5+44</f>
        <v>46191</v>
      </c>
      <c r="E11" s="4" t="n">
        <v>56</v>
      </c>
      <c r="F11" s="5" t="n">
        <f aca="false">IF(OR(D11="",E11=""),"",D11+E11-1)</f>
        <v>46246</v>
      </c>
      <c r="G11" s="16" t="n">
        <v>1</v>
      </c>
      <c r="H11" s="17" t="str">
        <f aca="false">IF(B11="","",IF(G11&gt;=1,"Concluída",IF(D11="","",IF($G$4&gt;F11,"Atrasada",IF($G$4&lt;D11,"Não iniciada",IF(G11+0.1&lt;AT11,"Em atraso","No prazo"))))))</f>
        <v>Concluída</v>
      </c>
      <c r="I11" s="17" t="str">
        <f aca="false">IF(OR(F11="",G11&gt;=1),"",IF($G$4&gt;F11,$G$4-F11,""))</f>
        <v/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9" t="n">
        <f aca="false">IF(OR(D11="",E11=""),0,IF($G$4&lt;D11,0,IF($G$4&gt;=F11,1,($G$4-D11+1)/E11)))</f>
        <v>1</v>
      </c>
    </row>
    <row r="12" customFormat="false" ht="15" hidden="false" customHeight="false" outlineLevel="0" collapsed="false">
      <c r="A12" s="14" t="n">
        <v>4</v>
      </c>
      <c r="B12" s="4" t="s">
        <v>23</v>
      </c>
      <c r="C12" s="15" t="n">
        <v>14</v>
      </c>
      <c r="D12" s="8" t="n">
        <f aca="false">$B$5+92</f>
        <v>46239</v>
      </c>
      <c r="E12" s="4" t="n">
        <v>56</v>
      </c>
      <c r="F12" s="5" t="n">
        <f aca="false">IF(OR(D12="",E12=""),"",D12+E12-1)</f>
        <v>46294</v>
      </c>
      <c r="G12" s="16" t="n">
        <v>0.85</v>
      </c>
      <c r="H12" s="17" t="str">
        <f aca="false">IF(B12="","",IF(G12&gt;=1,"Concluída",IF(D12="","",IF($G$4&gt;F12,"Atrasada",IF($G$4&lt;D12,"Não iniciada",IF(G12+0.1&lt;AT12,"Em atraso","No prazo"))))))</f>
        <v>Atrasada</v>
      </c>
      <c r="I12" s="17" t="n">
        <f aca="false">IF(OR(F12="",G12&gt;=1),"",IF($G$4&gt;F12,$G$4-F12,""))</f>
        <v>3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9" t="n">
        <f aca="false">IF(OR(D12="",E12=""),0,IF($G$4&lt;D12,0,IF($G$4&gt;=F12,1,($G$4-D12+1)/E12)))</f>
        <v>1</v>
      </c>
    </row>
    <row r="13" customFormat="false" ht="15" hidden="false" customHeight="false" outlineLevel="0" collapsed="false">
      <c r="A13" s="14" t="n">
        <v>5</v>
      </c>
      <c r="B13" s="4" t="s">
        <v>24</v>
      </c>
      <c r="C13" s="15" t="n">
        <v>15</v>
      </c>
      <c r="D13" s="8" t="n">
        <f aca="false">$B$5+110</f>
        <v>46257</v>
      </c>
      <c r="E13" s="4" t="n">
        <v>80</v>
      </c>
      <c r="F13" s="5" t="n">
        <f aca="false">IF(OR(D13="",E13=""),"",D13+E13-1)</f>
        <v>46336</v>
      </c>
      <c r="G13" s="16" t="n">
        <v>0.4</v>
      </c>
      <c r="H13" s="17" t="str">
        <f aca="false">IF(B13="","",IF(G13&gt;=1,"Concluída",IF(D13="","",IF($G$4&gt;F13,"Atrasada",IF($G$4&lt;D13,"Não iniciada",IF(G13+0.1&lt;AT13,"Em atraso","No prazo"))))))</f>
        <v>Em atraso</v>
      </c>
      <c r="I13" s="17" t="str">
        <f aca="false">IF(OR(F13="",G13&gt;=1),"",IF($G$4&gt;F13,$G$4-F13,""))</f>
        <v/>
      </c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9" t="n">
        <f aca="false">IF(OR(D13="",E13=""),0,IF($G$4&lt;D13,0,IF($G$4&gt;=F13,1,($G$4-D13+1)/E13)))</f>
        <v>0.5125</v>
      </c>
    </row>
    <row r="14" customFormat="false" ht="15" hidden="false" customHeight="false" outlineLevel="0" collapsed="false">
      <c r="A14" s="14" t="n">
        <v>6</v>
      </c>
      <c r="B14" s="4" t="s">
        <v>25</v>
      </c>
      <c r="C14" s="15" t="n">
        <v>8</v>
      </c>
      <c r="D14" s="8" t="n">
        <f aca="false">$B$5+140</f>
        <v>46287</v>
      </c>
      <c r="E14" s="4" t="n">
        <v>40</v>
      </c>
      <c r="F14" s="5" t="n">
        <f aca="false">IF(OR(D14="",E14=""),"",D14+E14-1)</f>
        <v>46326</v>
      </c>
      <c r="G14" s="16" t="n">
        <v>0.2</v>
      </c>
      <c r="H14" s="17" t="str">
        <f aca="false">IF(B14="","",IF(G14&gt;=1,"Concluída",IF(D14="","",IF($G$4&gt;F14,"Atrasada",IF($G$4&lt;D14,"Não iniciada",IF(G14+0.1&lt;AT14,"Em atraso","No prazo"))))))</f>
        <v>No prazo</v>
      </c>
      <c r="I14" s="17" t="str">
        <f aca="false">IF(OR(F14="",G14&gt;=1),"",IF($G$4&gt;F14,$G$4-F14,""))</f>
        <v/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9" t="n">
        <f aca="false">IF(OR(D14="",E14=""),0,IF($G$4&lt;D14,0,IF($G$4&gt;=F14,1,($G$4-D14+1)/E14)))</f>
        <v>0.275</v>
      </c>
    </row>
    <row r="15" customFormat="false" ht="15" hidden="false" customHeight="false" outlineLevel="0" collapsed="false">
      <c r="A15" s="14" t="n">
        <v>7</v>
      </c>
      <c r="B15" s="4" t="s">
        <v>26</v>
      </c>
      <c r="C15" s="15" t="n">
        <v>14</v>
      </c>
      <c r="D15" s="8" t="n">
        <f aca="false">$B$5+170</f>
        <v>46317</v>
      </c>
      <c r="E15" s="4" t="n">
        <v>75</v>
      </c>
      <c r="F15" s="5" t="n">
        <f aca="false">IF(OR(D15="",E15=""),"",D15+E15-1)</f>
        <v>46391</v>
      </c>
      <c r="G15" s="16" t="n">
        <v>0</v>
      </c>
      <c r="H15" s="17" t="str">
        <f aca="false">IF(B15="","",IF(G15&gt;=1,"Concluída",IF(D15="","",IF($G$4&gt;F15,"Atrasada",IF($G$4&lt;D15,"Não iniciada",IF(G15+0.1&lt;AT15,"Em atraso","No prazo"))))))</f>
        <v>Não iniciada</v>
      </c>
      <c r="I15" s="17" t="str">
        <f aca="false">IF(OR(F15="",G15&gt;=1),"",IF($G$4&gt;F15,$G$4-F15,""))</f>
        <v/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9" t="n">
        <f aca="false">IF(OR(D15="",E15=""),0,IF($G$4&lt;D15,0,IF($G$4&gt;=F15,1,($G$4-D15+1)/E15)))</f>
        <v>0</v>
      </c>
    </row>
    <row r="16" customFormat="false" ht="15" hidden="false" customHeight="false" outlineLevel="0" collapsed="false">
      <c r="A16" s="14" t="n">
        <v>8</v>
      </c>
      <c r="B16" s="4" t="s">
        <v>27</v>
      </c>
      <c r="C16" s="15" t="n">
        <v>4</v>
      </c>
      <c r="D16" s="8" t="n">
        <f aca="false">$B$5+220</f>
        <v>46367</v>
      </c>
      <c r="E16" s="4" t="n">
        <v>30</v>
      </c>
      <c r="F16" s="5" t="n">
        <f aca="false">IF(OR(D16="",E16=""),"",D16+E16-1)</f>
        <v>46396</v>
      </c>
      <c r="G16" s="16" t="n">
        <v>0</v>
      </c>
      <c r="H16" s="17" t="str">
        <f aca="false">IF(B16="","",IF(G16&gt;=1,"Concluída",IF(D16="","",IF($G$4&gt;F16,"Atrasada",IF($G$4&lt;D16,"Não iniciada",IF(G16+0.1&lt;AT16,"Em atraso","No prazo"))))))</f>
        <v>Não iniciada</v>
      </c>
      <c r="I16" s="17" t="str">
        <f aca="false">IF(OR(F16="",G16&gt;=1),"",IF($G$4&gt;F16,$G$4-F16,""))</f>
        <v/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9" t="n">
        <f aca="false">IF(OR(D16="",E16=""),0,IF($G$4&lt;D16,0,IF($G$4&gt;=F16,1,($G$4-D16+1)/E16)))</f>
        <v>0</v>
      </c>
    </row>
    <row r="17" customFormat="false" ht="15" hidden="false" customHeight="false" outlineLevel="0" collapsed="false">
      <c r="A17" s="14" t="n">
        <v>9</v>
      </c>
      <c r="B17" s="4" t="s">
        <v>28</v>
      </c>
      <c r="C17" s="15" t="n">
        <v>4</v>
      </c>
      <c r="D17" s="8" t="n">
        <f aca="false">$B$5+235</f>
        <v>46382</v>
      </c>
      <c r="E17" s="4" t="n">
        <v>40</v>
      </c>
      <c r="F17" s="5" t="n">
        <f aca="false">IF(OR(D17="",E17=""),"",D17+E17-1)</f>
        <v>46421</v>
      </c>
      <c r="G17" s="16" t="n">
        <v>0</v>
      </c>
      <c r="H17" s="17" t="str">
        <f aca="false">IF(B17="","",IF(G17&gt;=1,"Concluída",IF(D17="","",IF($G$4&gt;F17,"Atrasada",IF($G$4&lt;D17,"Não iniciada",IF(G17+0.1&lt;AT17,"Em atraso","No prazo"))))))</f>
        <v>Não iniciada</v>
      </c>
      <c r="I17" s="17" t="str">
        <f aca="false">IF(OR(F17="",G17&gt;=1),"",IF($G$4&gt;F17,$G$4-F17,""))</f>
        <v/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9" t="n">
        <f aca="false">IF(OR(D17="",E17=""),0,IF($G$4&lt;D17,0,IF($G$4&gt;=F17,1,($G$4-D17+1)/E17)))</f>
        <v>0</v>
      </c>
    </row>
    <row r="18" customFormat="false" ht="15" hidden="false" customHeight="false" outlineLevel="0" collapsed="false">
      <c r="A18" s="14" t="n">
        <v>10</v>
      </c>
      <c r="B18" s="4" t="s">
        <v>29</v>
      </c>
      <c r="C18" s="15" t="n">
        <v>2</v>
      </c>
      <c r="D18" s="8" t="n">
        <f aca="false">$B$5+265</f>
        <v>46412</v>
      </c>
      <c r="E18" s="4" t="n">
        <v>35</v>
      </c>
      <c r="F18" s="5" t="n">
        <f aca="false">IF(OR(D18="",E18=""),"",D18+E18-1)</f>
        <v>46446</v>
      </c>
      <c r="G18" s="16" t="n">
        <v>0</v>
      </c>
      <c r="H18" s="17" t="str">
        <f aca="false">IF(B18="","",IF(G18&gt;=1,"Concluída",IF(D18="","",IF($G$4&gt;F18,"Atrasada",IF($G$4&lt;D18,"Não iniciada",IF(G18+0.1&lt;AT18,"Em atraso","No prazo"))))))</f>
        <v>Não iniciada</v>
      </c>
      <c r="I18" s="17" t="str">
        <f aca="false">IF(OR(F18="",G18&gt;=1),"",IF($G$4&gt;F18,$G$4-F18,""))</f>
        <v/>
      </c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9" t="n">
        <f aca="false">IF(OR(D18="",E18=""),0,IF($G$4&lt;D18,0,IF($G$4&gt;=F18,1,($G$4-D18+1)/E18)))</f>
        <v>0</v>
      </c>
    </row>
    <row r="19" customFormat="false" ht="15" hidden="false" customHeight="false" outlineLevel="0" collapsed="false">
      <c r="A19" s="14" t="n">
        <v>11</v>
      </c>
      <c r="B19" s="4"/>
      <c r="C19" s="15"/>
      <c r="D19" s="8"/>
      <c r="E19" s="4"/>
      <c r="F19" s="5" t="str">
        <f aca="false">IF(OR(D19="",E19=""),"",D19+E19-1)</f>
        <v/>
      </c>
      <c r="G19" s="16"/>
      <c r="H19" s="17" t="str">
        <f aca="false">IF(B19="","",IF(G19&gt;=1,"Concluída",IF(D19="","",IF($G$4&gt;F19,"Atrasada",IF($G$4&lt;D19,"Não iniciada",IF(G19+0.1&lt;AT19,"Em atraso","No prazo"))))))</f>
        <v/>
      </c>
      <c r="I19" s="17" t="str">
        <f aca="false">IF(OR(F19="",G19&gt;=1),"",IF($G$4&gt;F19,$G$4-F19,""))</f>
        <v/>
      </c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9" t="n">
        <f aca="false">IF(OR(D19="",E19=""),0,IF($G$4&lt;D19,0,IF($G$4&gt;=F19,1,($G$4-D19+1)/E19)))</f>
        <v>0</v>
      </c>
    </row>
    <row r="20" customFormat="false" ht="15" hidden="false" customHeight="false" outlineLevel="0" collapsed="false">
      <c r="A20" s="14" t="n">
        <v>12</v>
      </c>
      <c r="B20" s="4"/>
      <c r="C20" s="15"/>
      <c r="D20" s="8"/>
      <c r="E20" s="4"/>
      <c r="F20" s="5" t="str">
        <f aca="false">IF(OR(D20="",E20=""),"",D20+E20-1)</f>
        <v/>
      </c>
      <c r="G20" s="16"/>
      <c r="H20" s="17" t="str">
        <f aca="false">IF(B20="","",IF(G20&gt;=1,"Concluída",IF(D20="","",IF($G$4&gt;F20,"Atrasada",IF($G$4&lt;D20,"Não iniciada",IF(G20+0.1&lt;AT20,"Em atraso","No prazo"))))))</f>
        <v/>
      </c>
      <c r="I20" s="17" t="str">
        <f aca="false">IF(OR(F20="",G20&gt;=1),"",IF($G$4&gt;F20,$G$4-F20,""))</f>
        <v/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9" t="n">
        <f aca="false">IF(OR(D20="",E20=""),0,IF($G$4&lt;D20,0,IF($G$4&gt;=F20,1,($G$4-D20+1)/E20)))</f>
        <v>0</v>
      </c>
    </row>
    <row r="21" customFormat="false" ht="15" hidden="false" customHeight="false" outlineLevel="0" collapsed="false">
      <c r="A21" s="14" t="n">
        <v>13</v>
      </c>
      <c r="B21" s="4"/>
      <c r="C21" s="15"/>
      <c r="D21" s="8"/>
      <c r="E21" s="4"/>
      <c r="F21" s="5" t="str">
        <f aca="false">IF(OR(D21="",E21=""),"",D21+E21-1)</f>
        <v/>
      </c>
      <c r="G21" s="16"/>
      <c r="H21" s="17" t="str">
        <f aca="false">IF(B21="","",IF(G21&gt;=1,"Concluída",IF(D21="","",IF($G$4&gt;F21,"Atrasada",IF($G$4&lt;D21,"Não iniciada",IF(G21+0.1&lt;AT21,"Em atraso","No prazo"))))))</f>
        <v/>
      </c>
      <c r="I21" s="17" t="str">
        <f aca="false">IF(OR(F21="",G21&gt;=1),"",IF($G$4&gt;F21,$G$4-F21,""))</f>
        <v/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9" t="n">
        <f aca="false">IF(OR(D21="",E21=""),0,IF($G$4&lt;D21,0,IF($G$4&gt;=F21,1,($G$4-D21+1)/E21)))</f>
        <v>0</v>
      </c>
    </row>
    <row r="22" customFormat="false" ht="15" hidden="false" customHeight="false" outlineLevel="0" collapsed="false">
      <c r="A22" s="14" t="n">
        <v>14</v>
      </c>
      <c r="B22" s="4"/>
      <c r="C22" s="15"/>
      <c r="D22" s="8"/>
      <c r="E22" s="4"/>
      <c r="F22" s="5" t="str">
        <f aca="false">IF(OR(D22="",E22=""),"",D22+E22-1)</f>
        <v/>
      </c>
      <c r="G22" s="16"/>
      <c r="H22" s="17" t="str">
        <f aca="false">IF(B22="","",IF(G22&gt;=1,"Concluída",IF(D22="","",IF($G$4&gt;F22,"Atrasada",IF($G$4&lt;D22,"Não iniciada",IF(G22+0.1&lt;AT22,"Em atraso","No prazo"))))))</f>
        <v/>
      </c>
      <c r="I22" s="17" t="str">
        <f aca="false">IF(OR(F22="",G22&gt;=1),"",IF($G$4&gt;F22,$G$4-F22,""))</f>
        <v/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9" t="n">
        <f aca="false">IF(OR(D22="",E22=""),0,IF($G$4&lt;D22,0,IF($G$4&gt;=F22,1,($G$4-D22+1)/E22)))</f>
        <v>0</v>
      </c>
    </row>
    <row r="23" customFormat="false" ht="15" hidden="false" customHeight="false" outlineLevel="0" collapsed="false">
      <c r="A23" s="14" t="n">
        <v>15</v>
      </c>
      <c r="B23" s="4"/>
      <c r="C23" s="15"/>
      <c r="D23" s="8"/>
      <c r="E23" s="4"/>
      <c r="F23" s="5" t="str">
        <f aca="false">IF(OR(D23="",E23=""),"",D23+E23-1)</f>
        <v/>
      </c>
      <c r="G23" s="16"/>
      <c r="H23" s="17" t="str">
        <f aca="false">IF(B23="","",IF(G23&gt;=1,"Concluída",IF(D23="","",IF($G$4&gt;F23,"Atrasada",IF($G$4&lt;D23,"Não iniciada",IF(G23+0.1&lt;AT23,"Em atraso","No prazo"))))))</f>
        <v/>
      </c>
      <c r="I23" s="17" t="str">
        <f aca="false">IF(OR(F23="",G23&gt;=1),"",IF($G$4&gt;F23,$G$4-F23,""))</f>
        <v/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9" t="n">
        <f aca="false">IF(OR(D23="",E23=""),0,IF($G$4&lt;D23,0,IF($G$4&gt;=F23,1,($G$4-D23+1)/E23)))</f>
        <v>0</v>
      </c>
    </row>
    <row r="24" customFormat="false" ht="15" hidden="false" customHeight="false" outlineLevel="0" collapsed="false">
      <c r="A24" s="14" t="n">
        <v>16</v>
      </c>
      <c r="B24" s="4"/>
      <c r="C24" s="15"/>
      <c r="D24" s="8"/>
      <c r="E24" s="4"/>
      <c r="F24" s="5" t="str">
        <f aca="false">IF(OR(D24="",E24=""),"",D24+E24-1)</f>
        <v/>
      </c>
      <c r="G24" s="16"/>
      <c r="H24" s="17" t="str">
        <f aca="false">IF(B24="","",IF(G24&gt;=1,"Concluída",IF(D24="","",IF($G$4&gt;F24,"Atrasada",IF($G$4&lt;D24,"Não iniciada",IF(G24+0.1&lt;AT24,"Em atraso","No prazo"))))))</f>
        <v/>
      </c>
      <c r="I24" s="17" t="str">
        <f aca="false">IF(OR(F24="",G24&gt;=1),"",IF($G$4&gt;F24,$G$4-F24,""))</f>
        <v/>
      </c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9" t="n">
        <f aca="false">IF(OR(D24="",E24=""),0,IF($G$4&lt;D24,0,IF($G$4&gt;=F24,1,($G$4-D24+1)/E24)))</f>
        <v>0</v>
      </c>
    </row>
    <row r="25" customFormat="false" ht="15" hidden="false" customHeight="false" outlineLevel="0" collapsed="false">
      <c r="A25" s="14" t="n">
        <v>17</v>
      </c>
      <c r="B25" s="4"/>
      <c r="C25" s="15"/>
      <c r="D25" s="8"/>
      <c r="E25" s="4"/>
      <c r="F25" s="5" t="str">
        <f aca="false">IF(OR(D25="",E25=""),"",D25+E25-1)</f>
        <v/>
      </c>
      <c r="G25" s="16"/>
      <c r="H25" s="17" t="str">
        <f aca="false">IF(B25="","",IF(G25&gt;=1,"Concluída",IF(D25="","",IF($G$4&gt;F25,"Atrasada",IF($G$4&lt;D25,"Não iniciada",IF(G25+0.1&lt;AT25,"Em atraso","No prazo"))))))</f>
        <v/>
      </c>
      <c r="I25" s="17" t="str">
        <f aca="false">IF(OR(F25="",G25&gt;=1),"",IF($G$4&gt;F25,$G$4-F25,""))</f>
        <v/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9" t="n">
        <f aca="false">IF(OR(D25="",E25=""),0,IF($G$4&lt;D25,0,IF($G$4&gt;=F25,1,($G$4-D25+1)/E25)))</f>
        <v>0</v>
      </c>
    </row>
    <row r="26" customFormat="false" ht="15" hidden="false" customHeight="false" outlineLevel="0" collapsed="false">
      <c r="A26" s="14" t="n">
        <v>18</v>
      </c>
      <c r="B26" s="4"/>
      <c r="C26" s="15"/>
      <c r="D26" s="8"/>
      <c r="E26" s="4"/>
      <c r="F26" s="5" t="str">
        <f aca="false">IF(OR(D26="",E26=""),"",D26+E26-1)</f>
        <v/>
      </c>
      <c r="G26" s="16"/>
      <c r="H26" s="17" t="str">
        <f aca="false">IF(B26="","",IF(G26&gt;=1,"Concluída",IF(D26="","",IF($G$4&gt;F26,"Atrasada",IF($G$4&lt;D26,"Não iniciada",IF(G26+0.1&lt;AT26,"Em atraso","No prazo"))))))</f>
        <v/>
      </c>
      <c r="I26" s="17" t="str">
        <f aca="false">IF(OR(F26="",G26&gt;=1),"",IF($G$4&gt;F26,$G$4-F26,""))</f>
        <v/>
      </c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9" t="n">
        <f aca="false">IF(OR(D26="",E26=""),0,IF($G$4&lt;D26,0,IF($G$4&gt;=F26,1,($G$4-D26+1)/E26)))</f>
        <v>0</v>
      </c>
    </row>
    <row r="27" customFormat="false" ht="15" hidden="false" customHeight="false" outlineLevel="0" collapsed="false">
      <c r="A27" s="14" t="n">
        <v>19</v>
      </c>
      <c r="B27" s="4"/>
      <c r="C27" s="15"/>
      <c r="D27" s="8"/>
      <c r="E27" s="4"/>
      <c r="F27" s="5" t="str">
        <f aca="false">IF(OR(D27="",E27=""),"",D27+E27-1)</f>
        <v/>
      </c>
      <c r="G27" s="16"/>
      <c r="H27" s="17" t="str">
        <f aca="false">IF(B27="","",IF(G27&gt;=1,"Concluída",IF(D27="","",IF($G$4&gt;F27,"Atrasada",IF($G$4&lt;D27,"Não iniciada",IF(G27+0.1&lt;AT27,"Em atraso","No prazo"))))))</f>
        <v/>
      </c>
      <c r="I27" s="17" t="str">
        <f aca="false">IF(OR(F27="",G27&gt;=1),"",IF($G$4&gt;F27,$G$4-F27,""))</f>
        <v/>
      </c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9" t="n">
        <f aca="false">IF(OR(D27="",E27=""),0,IF($G$4&lt;D27,0,IF($G$4&gt;=F27,1,($G$4-D27+1)/E27)))</f>
        <v>0</v>
      </c>
    </row>
    <row r="28" customFormat="false" ht="15" hidden="false" customHeight="false" outlineLevel="0" collapsed="false">
      <c r="A28" s="14" t="n">
        <v>20</v>
      </c>
      <c r="B28" s="4"/>
      <c r="C28" s="15"/>
      <c r="D28" s="8"/>
      <c r="E28" s="4"/>
      <c r="F28" s="5" t="str">
        <f aca="false">IF(OR(D28="",E28=""),"",D28+E28-1)</f>
        <v/>
      </c>
      <c r="G28" s="16"/>
      <c r="H28" s="17" t="str">
        <f aca="false">IF(B28="","",IF(G28&gt;=1,"Concluída",IF(D28="","",IF($G$4&gt;F28,"Atrasada",IF($G$4&lt;D28,"Não iniciada",IF(G28+0.1&lt;AT28,"Em atraso","No prazo"))))))</f>
        <v/>
      </c>
      <c r="I28" s="17" t="str">
        <f aca="false">IF(OR(F28="",G28&gt;=1),"",IF($G$4&gt;F28,$G$4-F28,""))</f>
        <v/>
      </c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9" t="n">
        <f aca="false">IF(OR(D28="",E28=""),0,IF($G$4&lt;D28,0,IF($G$4&gt;=F28,1,($G$4-D28+1)/E28)))</f>
        <v>0</v>
      </c>
    </row>
    <row r="29" customFormat="false" ht="15" hidden="false" customHeight="false" outlineLevel="0" collapsed="false">
      <c r="B29" s="20" t="s">
        <v>30</v>
      </c>
      <c r="C29" s="21" t="n">
        <f aca="false">SUM(C9:C28)</f>
        <v>100</v>
      </c>
    </row>
    <row r="31" customFormat="false" ht="15" hidden="false" customHeight="false" outlineLevel="0" collapsed="false">
      <c r="B31" s="22"/>
      <c r="C31" s="23" t="s">
        <v>31</v>
      </c>
      <c r="D31" s="24"/>
      <c r="E31" s="23" t="s">
        <v>32</v>
      </c>
      <c r="F31" s="25"/>
      <c r="G31" s="23" t="s">
        <v>33</v>
      </c>
      <c r="H31" s="26"/>
      <c r="I31" s="23" t="s">
        <v>34</v>
      </c>
    </row>
    <row r="33" customFormat="false" ht="15" hidden="false" customHeight="false" outlineLevel="0" collapsed="false">
      <c r="B33" s="27" t="s">
        <v>35</v>
      </c>
      <c r="C33" s="27"/>
      <c r="D33" s="27"/>
      <c r="E33" s="27"/>
      <c r="F33" s="27"/>
      <c r="G33" s="27"/>
      <c r="H33" s="27"/>
      <c r="I33" s="27"/>
    </row>
  </sheetData>
  <mergeCells count="4">
    <mergeCell ref="A1:I1"/>
    <mergeCell ref="A2:I2"/>
    <mergeCell ref="B4:D4"/>
    <mergeCell ref="B33:I33"/>
  </mergeCells>
  <conditionalFormatting sqref="J9:AS28">
    <cfRule type="expression" priority="2" aboveAverage="0" equalAverage="0" bottom="0" percent="0" rank="0" text="" dxfId="0">
      <formula>AND($G9&gt;0,$D9&lt;&gt;"",$E9&lt;&gt;"",J$8&lt;=$D9+$E9*$G9-1,J$8+6&gt;=$D9)</formula>
    </cfRule>
    <cfRule type="expression" priority="3" aboveAverage="0" equalAverage="0" bottom="0" percent="0" rank="0" text="" dxfId="1">
      <formula>AND($H9="Atrasada",J$8&lt;=$F9,J$8+6&gt;=$D9)</formula>
    </cfRule>
    <cfRule type="expression" priority="4" aboveAverage="0" equalAverage="0" bottom="0" percent="0" rank="0" text="" dxfId="2">
      <formula>AND($D9&lt;&gt;"",$E9&lt;&gt;"",J$8&lt;=$F9,J$8+6&gt;=$D9)</formula>
    </cfRule>
    <cfRule type="expression" priority="5" aboveAverage="0" equalAverage="0" bottom="0" percent="0" rank="0" text="" dxfId="3">
      <formula>AND($G$4&gt;=J$8,$G$4&lt;=J$8+6)</formula>
    </cfRule>
  </conditionalFormatting>
  <conditionalFormatting sqref="H9:H28">
    <cfRule type="expression" priority="6" aboveAverage="0" equalAverage="0" bottom="0" percent="0" rank="0" text="" dxfId="4">
      <formula>$H9="Atrasada"</formula>
    </cfRule>
    <cfRule type="expression" priority="7" aboveAverage="0" equalAverage="0" bottom="0" percent="0" rank="0" text="" dxfId="5">
      <formula>$H9="Em atraso"</formula>
    </cfRule>
    <cfRule type="expression" priority="8" aboveAverage="0" equalAverage="0" bottom="0" percent="0" rank="0" text="" dxfId="6">
      <formula>$H9="Concluída"</formula>
    </cfRule>
    <cfRule type="expression" priority="9" aboveAverage="0" equalAverage="0" bottom="0" percent="0" rank="0" text="" dxfId="7">
      <formula>$H9="No prazo"</formula>
    </cfRule>
  </conditionalFormatting>
  <dataValidations count="1">
    <dataValidation allowBlank="true" error="Use um percentual entre 0% e 100%." errorStyle="stop" operator="between" showDropDown="false" showErrorMessage="false" showInputMessage="false" sqref="G9:G28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5" hidden="false" customHeight="false" outlineLevel="0" collapsed="false">
      <c r="A1" s="28" t="s">
        <v>36</v>
      </c>
    </row>
    <row r="2" customFormat="false" ht="15" hidden="false" customHeight="false" outlineLevel="0" collapsed="false">
      <c r="A2" s="29"/>
    </row>
    <row r="3" customFormat="false" ht="15" hidden="false" customHeight="false" outlineLevel="0" collapsed="false">
      <c r="A3" s="29" t="s">
        <v>37</v>
      </c>
    </row>
    <row r="4" customFormat="false" ht="15" hidden="false" customHeight="false" outlineLevel="0" collapsed="false">
      <c r="A4" s="29" t="s">
        <v>38</v>
      </c>
    </row>
    <row r="5" customFormat="false" ht="15" hidden="false" customHeight="false" outlineLevel="0" collapsed="false">
      <c r="A5" s="29" t="s">
        <v>39</v>
      </c>
    </row>
    <row r="6" customFormat="false" ht="39.55" hidden="false" customHeight="false" outlineLevel="0" collapsed="false">
      <c r="A6" s="29" t="s">
        <v>40</v>
      </c>
    </row>
    <row r="7" customFormat="false" ht="15" hidden="false" customHeight="false" outlineLevel="0" collapsed="false">
      <c r="A7" s="29" t="s">
        <v>41</v>
      </c>
    </row>
    <row r="8" customFormat="false" ht="15" hidden="false" customHeight="false" outlineLevel="0" collapsed="false">
      <c r="A8" s="29" t="s">
        <v>42</v>
      </c>
    </row>
    <row r="9" customFormat="false" ht="26.85" hidden="false" customHeight="false" outlineLevel="0" collapsed="false">
      <c r="A9" s="29" t="s">
        <v>43</v>
      </c>
    </row>
    <row r="10" customFormat="false" ht="15" hidden="false" customHeight="false" outlineLevel="0" collapsed="false">
      <c r="A10" s="29"/>
    </row>
    <row r="11" customFormat="false" ht="26.85" hidden="false" customHeight="false" outlineLevel="0" collapsed="false">
      <c r="A11" s="29" t="s">
        <v>44</v>
      </c>
    </row>
    <row r="12" customFormat="false" ht="15" hidden="false" customHeight="false" outlineLevel="0" collapsed="false">
      <c r="A12" s="29"/>
    </row>
    <row r="13" customFormat="false" ht="15" hidden="false" customHeight="false" outlineLevel="0" collapsed="false">
      <c r="A13" s="30" t="s">
        <v>45</v>
      </c>
    </row>
    <row r="14" customFormat="false" ht="26.85" hidden="false" customHeight="false" outlineLevel="0" collapsed="false">
      <c r="A14" s="29" t="s">
        <v>46</v>
      </c>
    </row>
    <row r="15" customFormat="false" ht="15" hidden="false" customHeight="false" outlineLevel="0" collapsed="false">
      <c r="A15" s="29" t="s">
        <v>47</v>
      </c>
    </row>
    <row r="16" customFormat="false" ht="15" hidden="false" customHeight="false" outlineLevel="0" collapsed="false">
      <c r="A16" s="29" t="s">
        <v>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2026-10-02T23:16:40Z</dcterms:created>
  <dc:creator>openpyxl</dc:creator>
  <dc:description/>
  <dc:language>en-US</dc:language>
  <cp:lastModifiedBy/>
  <dcterms:modified xsi:type="dcterms:W3CDTF">2026-10-02T23:16:40Z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